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75\Documents\"/>
    </mc:Choice>
  </mc:AlternateContent>
  <workbookProtection workbookAlgorithmName="SHA-512" workbookHashValue="c9xAf7/Iv5GCfSUs/BgpPJhEycm2VHQV9zMRmDew0Hgue6Nl3ppzU1FIvWX6ne7LUvGK6uarZy4n1fcPvM2zjQ==" workbookSaltValue="Q84Nw0gbW6fxW7zkMngk0A==" workbookSpinCount="100000" lockStructure="1"/>
  <bookViews>
    <workbookView xWindow="0" yWindow="0" windowWidth="20490" windowHeight="6930"/>
  </bookViews>
  <sheets>
    <sheet name="Imu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7" i="2"/>
  <c r="B11" i="2"/>
  <c r="J20" i="2"/>
  <c r="K20" i="2" s="1"/>
  <c r="I20" i="2"/>
  <c r="H20" i="2"/>
  <c r="G20" i="2"/>
  <c r="F20" i="2"/>
  <c r="C34" i="2"/>
  <c r="B34" i="2"/>
  <c r="B35" i="2" s="1"/>
  <c r="E30" i="2"/>
  <c r="E31" i="2" s="1"/>
  <c r="D30" i="2"/>
  <c r="C30" i="2"/>
  <c r="B30" i="2"/>
  <c r="B31" i="2" s="1"/>
  <c r="G26" i="2"/>
  <c r="F26" i="2"/>
  <c r="E26" i="2"/>
  <c r="D26" i="2"/>
  <c r="D27" i="2" s="1"/>
  <c r="C26" i="2"/>
  <c r="B26" i="2"/>
  <c r="B27" i="2" s="1"/>
  <c r="I22" i="2"/>
  <c r="I23" i="2" s="1"/>
  <c r="K18" i="2"/>
  <c r="K19" i="2" s="1"/>
  <c r="H22" i="2"/>
  <c r="H23" i="2" s="1"/>
  <c r="G22" i="2"/>
  <c r="G23" i="2" s="1"/>
  <c r="F22" i="2"/>
  <c r="F23" i="2" s="1"/>
  <c r="E22" i="2"/>
  <c r="E23" i="2" s="1"/>
  <c r="D22" i="2"/>
  <c r="D23" i="2" s="1"/>
  <c r="C22" i="2"/>
  <c r="C23" i="2" s="1"/>
  <c r="B22" i="2"/>
  <c r="B23" i="2" s="1"/>
  <c r="J18" i="2"/>
  <c r="J19" i="2" s="1"/>
  <c r="I18" i="2"/>
  <c r="H18" i="2"/>
  <c r="I19" i="2" s="1"/>
  <c r="G18" i="2"/>
  <c r="G19" i="2" s="1"/>
  <c r="F18" i="2"/>
  <c r="F19" i="2" s="1"/>
  <c r="E18" i="2"/>
  <c r="D18" i="2"/>
  <c r="E19" i="2" s="1"/>
  <c r="C18" i="2"/>
  <c r="C19" i="2" s="1"/>
  <c r="B18" i="2"/>
  <c r="B19" i="2" s="1"/>
  <c r="E20" i="2"/>
  <c r="D20" i="2"/>
  <c r="I24" i="2"/>
  <c r="H24" i="2"/>
  <c r="G24" i="2"/>
  <c r="F24" i="2"/>
  <c r="G28" i="2"/>
  <c r="F28" i="2"/>
  <c r="E28" i="2"/>
  <c r="D28" i="2"/>
  <c r="C28" i="2"/>
  <c r="D32" i="2"/>
  <c r="C32" i="2"/>
  <c r="B14" i="2" l="1"/>
  <c r="E27" i="2"/>
  <c r="F27" i="2"/>
  <c r="C31" i="2"/>
  <c r="C35" i="2"/>
  <c r="D19" i="2"/>
  <c r="H19" i="2"/>
  <c r="C27" i="2"/>
  <c r="G27" i="2"/>
  <c r="D31" i="2"/>
  <c r="E24" i="2" l="1"/>
  <c r="D24" i="2"/>
  <c r="C20" i="2" l="1"/>
  <c r="C24" i="2"/>
  <c r="B20" i="2" l="1"/>
  <c r="B24" i="2"/>
  <c r="B28" i="2"/>
  <c r="B32" i="2"/>
  <c r="E32" i="2"/>
  <c r="B36" i="2" l="1"/>
  <c r="C36" i="2"/>
  <c r="B10" i="2" l="1"/>
  <c r="B13" i="2" s="1"/>
  <c r="B15" i="2" s="1"/>
  <c r="C15" i="2"/>
  <c r="C14" i="2"/>
  <c r="C13" i="2"/>
  <c r="D10" i="2" l="1"/>
  <c r="C11" i="2" s="1"/>
  <c r="D13" i="2" s="1"/>
  <c r="D14" i="2" l="1"/>
  <c r="D15" i="2" s="1"/>
</calcChain>
</file>

<file path=xl/sharedStrings.xml><?xml version="1.0" encoding="utf-8"?>
<sst xmlns="http://schemas.openxmlformats.org/spreadsheetml/2006/main" count="17" uniqueCount="14">
  <si>
    <t>Giorni</t>
  </si>
  <si>
    <t>Importo</t>
  </si>
  <si>
    <t>Interessi</t>
  </si>
  <si>
    <t>Sanzione</t>
  </si>
  <si>
    <t>Importo Arr.</t>
  </si>
  <si>
    <t>Inserisci nel riquadro GIALLO l'anno dell'imposta</t>
  </si>
  <si>
    <t>Inserisci nel riquadro VERDE l'importo dell'imposta originale</t>
  </si>
  <si>
    <t>Scadenza di riferimento</t>
  </si>
  <si>
    <t>Inserisci nel riquadro BLU l'importo dell'imposta originale</t>
  </si>
  <si>
    <t>Oggi</t>
  </si>
  <si>
    <t>Inserisci nel riquadro GRIGIO la data di pagamento</t>
  </si>
  <si>
    <t>Inserisci nel riquadro ARANCIO la data di pagamento</t>
  </si>
  <si>
    <r>
      <rPr>
        <b/>
        <sz val="11"/>
        <rFont val="Calibri"/>
        <family val="2"/>
        <scheme val="minor"/>
      </rPr>
      <t>Sansionabile</t>
    </r>
    <r>
      <rPr>
        <sz val="11"/>
        <rFont val="Calibri"/>
        <family val="2"/>
        <scheme val="minor"/>
      </rPr>
      <t>. Periodo di riferimento dal 2011 al 2015</t>
    </r>
  </si>
  <si>
    <r>
      <rPr>
        <b/>
        <sz val="11"/>
        <rFont val="Calibri"/>
        <family val="2"/>
        <scheme val="minor"/>
      </rPr>
      <t>Ravvedimento</t>
    </r>
    <r>
      <rPr>
        <sz val="11"/>
        <rFont val="Calibri"/>
        <family val="2"/>
        <scheme val="minor"/>
      </rPr>
      <t>. Anno imposta 2016 dopo la prima scadenza del 16 giugno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</si>
</sst>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.000_-;\-&quot;€&quot;\ * #,##0.000_-;_-&quot;€&quot;\ * &quot;-&quot;??_-;_-@_-"/>
    <numFmt numFmtId="166" formatCode="0.000"/>
    <numFmt numFmtId="167" formatCode="_-* #,##0.00000000_-;\-* #,##0.00000000_-;_-* &quot;-&quot;??_-;_-@_-"/>
    <numFmt numFmtId="168" formatCode="_-* #,##0.000000000_-;\-* #,##0.00000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3" fillId="4" borderId="0" xfId="2" applyFont="1" applyFill="1" applyBorder="1" applyAlignment="1" applyProtection="1">
      <alignment horizontal="center"/>
      <protection locked="0"/>
    </xf>
    <xf numFmtId="44" fontId="3" fillId="5" borderId="4" xfId="2" applyFont="1" applyFill="1" applyBorder="1" applyAlignment="1" applyProtection="1">
      <alignment horizontal="center"/>
      <protection locked="0"/>
    </xf>
    <xf numFmtId="14" fontId="3" fillId="7" borderId="0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165" fontId="2" fillId="0" borderId="0" xfId="2" applyNumberFormat="1" applyFont="1" applyBorder="1" applyAlignment="1" applyProtection="1">
      <alignment horizontal="center"/>
      <protection hidden="1"/>
    </xf>
    <xf numFmtId="44" fontId="2" fillId="0" borderId="4" xfId="0" applyNumberFormat="1" applyFont="1" applyBorder="1" applyAlignment="1" applyProtection="1">
      <alignment horizontal="center"/>
      <protection hidden="1"/>
    </xf>
    <xf numFmtId="44" fontId="2" fillId="0" borderId="0" xfId="0" applyNumberFormat="1" applyFont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44" fontId="3" fillId="6" borderId="7" xfId="2" applyFont="1" applyFill="1" applyBorder="1" applyAlignment="1" applyProtection="1">
      <alignment horizontal="center"/>
      <protection hidden="1"/>
    </xf>
    <xf numFmtId="44" fontId="3" fillId="6" borderId="6" xfId="2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166" fontId="2" fillId="0" borderId="0" xfId="0" applyNumberFormat="1" applyFont="1" applyBorder="1" applyProtection="1">
      <protection hidden="1"/>
    </xf>
    <xf numFmtId="0" fontId="3" fillId="0" borderId="0" xfId="0" applyFont="1" applyFill="1" applyProtection="1"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14" fontId="2" fillId="0" borderId="3" xfId="0" applyNumberFormat="1" applyFont="1" applyBorder="1" applyAlignment="1" applyProtection="1">
      <alignment horizontal="center"/>
      <protection hidden="1"/>
    </xf>
    <xf numFmtId="14" fontId="2" fillId="0" borderId="4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7" fontId="2" fillId="0" borderId="0" xfId="1" applyNumberFormat="1" applyFont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168" fontId="2" fillId="0" borderId="0" xfId="1" applyNumberFormat="1" applyFont="1" applyBorder="1" applyAlignment="1" applyProtection="1">
      <alignment horizontal="center"/>
      <protection hidden="1"/>
    </xf>
    <xf numFmtId="44" fontId="2" fillId="0" borderId="0" xfId="0" applyNumberFormat="1" applyFont="1" applyBorder="1" applyProtection="1">
      <protection hidden="1"/>
    </xf>
    <xf numFmtId="0" fontId="2" fillId="4" borderId="0" xfId="0" applyFont="1" applyFill="1" applyBorder="1" applyProtection="1"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14" fontId="2" fillId="0" borderId="3" xfId="0" applyNumberFormat="1" applyFont="1" applyBorder="1" applyAlignment="1" applyProtection="1">
      <alignment horizontal="center"/>
      <protection hidden="1"/>
    </xf>
    <xf numFmtId="14" fontId="2" fillId="0" borderId="4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hidden="1"/>
    </xf>
    <xf numFmtId="14" fontId="2" fillId="0" borderId="3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A7" sqref="A7:B7"/>
    </sheetView>
  </sheetViews>
  <sheetFormatPr defaultRowHeight="15" x14ac:dyDescent="0.25"/>
  <cols>
    <col min="1" max="4" width="20.7109375" style="20" customWidth="1"/>
    <col min="5" max="6" width="13.140625" style="13" bestFit="1" customWidth="1"/>
    <col min="7" max="7" width="14.140625" style="13" bestFit="1" customWidth="1"/>
    <col min="8" max="11" width="13.140625" style="13" bestFit="1" customWidth="1"/>
    <col min="12" max="15" width="9.140625" style="13"/>
    <col min="16" max="16" width="9.42578125" style="13" bestFit="1" customWidth="1"/>
    <col min="17" max="16384" width="9.140625" style="13"/>
  </cols>
  <sheetData>
    <row r="1" spans="1:6" ht="30" customHeight="1" thickBot="1" x14ac:dyDescent="0.3">
      <c r="A1" s="38" t="s">
        <v>12</v>
      </c>
      <c r="B1" s="39"/>
      <c r="C1" s="13"/>
    </row>
    <row r="2" spans="1:6" ht="30" customHeight="1" x14ac:dyDescent="0.25">
      <c r="A2" s="27" t="s">
        <v>5</v>
      </c>
      <c r="B2" s="28"/>
      <c r="C2" s="30" t="s">
        <v>13</v>
      </c>
      <c r="D2" s="31"/>
    </row>
    <row r="3" spans="1:6" x14ac:dyDescent="0.25">
      <c r="A3" s="40">
        <v>2011</v>
      </c>
      <c r="B3" s="41"/>
      <c r="C3" s="32"/>
      <c r="D3" s="33"/>
    </row>
    <row r="4" spans="1:6" ht="30" customHeight="1" x14ac:dyDescent="0.25">
      <c r="A4" s="27" t="s">
        <v>6</v>
      </c>
      <c r="B4" s="28"/>
      <c r="C4" s="27" t="s">
        <v>8</v>
      </c>
      <c r="D4" s="29"/>
    </row>
    <row r="5" spans="1:6" x14ac:dyDescent="0.25">
      <c r="A5" s="16" t="s">
        <v>1</v>
      </c>
      <c r="B5" s="1">
        <v>100</v>
      </c>
      <c r="C5" s="16" t="s">
        <v>1</v>
      </c>
      <c r="D5" s="2">
        <v>100</v>
      </c>
    </row>
    <row r="6" spans="1:6" x14ac:dyDescent="0.25">
      <c r="A6" s="34" t="s">
        <v>7</v>
      </c>
      <c r="B6" s="42"/>
      <c r="C6" s="34" t="s">
        <v>7</v>
      </c>
      <c r="D6" s="35"/>
    </row>
    <row r="7" spans="1:6" x14ac:dyDescent="0.25">
      <c r="A7" s="43" t="str">
        <f>IF(A3=2010,"0",IF(A3=2011,"16/06/2011",IF(A3=2012,"16/06/2012",IF(A3=2013,"16/06/2013",IF(A3=2014,"16/06/2014",IF(A3=2015,"16/06/2015",IF(A3=2016,B10)))))))</f>
        <v>16/06/2011</v>
      </c>
      <c r="B7" s="44"/>
      <c r="C7" s="36">
        <v>42537</v>
      </c>
      <c r="D7" s="37"/>
    </row>
    <row r="8" spans="1:6" x14ac:dyDescent="0.25">
      <c r="A8" s="36" t="str">
        <f>IF(A3=2010,"In prescrizione se non già contestato","")</f>
        <v/>
      </c>
      <c r="B8" s="37"/>
      <c r="C8" s="18"/>
      <c r="D8" s="19"/>
    </row>
    <row r="9" spans="1:6" ht="30" customHeight="1" x14ac:dyDescent="0.25">
      <c r="A9" s="27" t="s">
        <v>10</v>
      </c>
      <c r="B9" s="28"/>
      <c r="C9" s="27" t="s">
        <v>11</v>
      </c>
      <c r="D9" s="29"/>
    </row>
    <row r="10" spans="1:6" x14ac:dyDescent="0.25">
      <c r="A10" s="16" t="s">
        <v>9</v>
      </c>
      <c r="B10" s="3">
        <f ca="1">TODAY()</f>
        <v>42546</v>
      </c>
      <c r="C10" s="16" t="s">
        <v>9</v>
      </c>
      <c r="D10" s="4">
        <f ca="1">TODAY()</f>
        <v>42546</v>
      </c>
    </row>
    <row r="11" spans="1:6" hidden="1" x14ac:dyDescent="0.25">
      <c r="A11" s="16" t="s">
        <v>0</v>
      </c>
      <c r="B11" s="5">
        <f>IF(A3=2010,0,IF(A3=2011,40710,IF(A3=2012,41076,IF(A3=2013,41441,IF(A3=2014,41806,IF(A3=2015,42171))))))</f>
        <v>40710</v>
      </c>
      <c r="C11" s="16">
        <f ca="1">D10-C7</f>
        <v>9</v>
      </c>
      <c r="D11" s="17"/>
      <c r="F11" s="25"/>
    </row>
    <row r="12" spans="1:6" x14ac:dyDescent="0.25">
      <c r="A12" s="16"/>
      <c r="C12" s="16"/>
      <c r="D12" s="17"/>
    </row>
    <row r="13" spans="1:6" x14ac:dyDescent="0.25">
      <c r="A13" s="6" t="s">
        <v>2</v>
      </c>
      <c r="B13" s="7">
        <f ca="1">IF(B11&gt;42536,B5*0.032/365*(B10-A7),IF(B11&lt;40710,0,IF(B11&gt;42170,(B36+C36)+(B5*0.032/365*(B10-365-A7)),IF(B11&gt;41805,(B32+C32+D32+E32)+(B5*0.032/364*(B10-365-364-A7)),IF(B11&gt;41440,(B28+C28+D28+E28+F28+G28)+(B5*0.032/364*(B10-365-364-364-A7)),IF(B11&gt;41075,(B24+C24+D24+E24+F24+G24+H24+I24)+(B5*0.032/364*(B10-365-364-364-364-A7)),IF(B11&gt;40709,(B20+C20+D20+E20+F20+G20+H20+I20+J20+K20)+(B5*0.032/364*(B10-365-364-364-364-365-A7)))))))))</f>
        <v>24.918023920289706</v>
      </c>
      <c r="C13" s="6" t="str">
        <f>A13</f>
        <v>Interessi</v>
      </c>
      <c r="D13" s="8">
        <f ca="1">D5/100*0.2/364*C11</f>
        <v>4.9450549450549448E-3</v>
      </c>
    </row>
    <row r="14" spans="1:6" x14ac:dyDescent="0.25">
      <c r="A14" s="6" t="s">
        <v>3</v>
      </c>
      <c r="B14" s="9">
        <f>IF(A7="0",0,B5*0.3)</f>
        <v>30</v>
      </c>
      <c r="C14" s="6" t="str">
        <f t="shared" ref="C14:C15" si="0">A14</f>
        <v>Sanzione</v>
      </c>
      <c r="D14" s="8">
        <f ca="1">IF(D10-C7&lt;14,D5*0.001*C11,IF(D10-C7&lt;30,D5*0.015,IF(D10-C7&lt;90,D5*0.0167,IF(D10-C7&lt;374,D5*0.0375))))</f>
        <v>0.9</v>
      </c>
    </row>
    <row r="15" spans="1:6" ht="15.75" thickBot="1" x14ac:dyDescent="0.3">
      <c r="A15" s="10" t="s">
        <v>4</v>
      </c>
      <c r="B15" s="11">
        <f ca="1">IF(A7="0",0,ROUND(B13+B14+B5,0))</f>
        <v>155</v>
      </c>
      <c r="C15" s="10" t="str">
        <f t="shared" si="0"/>
        <v>Importo Arr.</v>
      </c>
      <c r="D15" s="12">
        <f ca="1">ROUND(D13+D14+D5,0)</f>
        <v>101</v>
      </c>
    </row>
    <row r="17" spans="1:18" hidden="1" x14ac:dyDescent="0.25">
      <c r="A17" s="22">
        <v>100</v>
      </c>
      <c r="B17" s="22">
        <v>102.44109589041096</v>
      </c>
      <c r="C17" s="22">
        <v>105.02731372108691</v>
      </c>
      <c r="D17" s="22">
        <v>108.15230674409958</v>
      </c>
      <c r="E17" s="26">
        <v>110.87389287408466</v>
      </c>
      <c r="F17" s="26">
        <v>114.18188381490324</v>
      </c>
      <c r="G17" s="26">
        <v>116.27156870225545</v>
      </c>
      <c r="H17" s="26">
        <v>118.79450246697289</v>
      </c>
      <c r="I17" s="26">
        <v>120.69684182839606</v>
      </c>
      <c r="J17" s="26">
        <v>122.98842844174068</v>
      </c>
      <c r="K17" s="26">
        <v>124.7949469972128</v>
      </c>
    </row>
    <row r="18" spans="1:18" hidden="1" x14ac:dyDescent="0.25">
      <c r="B18" s="21">
        <f>B17-$A$17</f>
        <v>2.4410958904109634</v>
      </c>
      <c r="C18" s="21">
        <f t="shared" ref="C18:K18" si="1">C17-$A$17</f>
        <v>5.0273137210869123</v>
      </c>
      <c r="D18" s="21">
        <f t="shared" si="1"/>
        <v>8.152306744099576</v>
      </c>
      <c r="E18" s="21">
        <f t="shared" si="1"/>
        <v>10.87389287408466</v>
      </c>
      <c r="F18" s="21">
        <f t="shared" si="1"/>
        <v>14.181883814903244</v>
      </c>
      <c r="G18" s="21">
        <f t="shared" si="1"/>
        <v>16.27156870225545</v>
      </c>
      <c r="H18" s="21">
        <f t="shared" si="1"/>
        <v>18.794502466972887</v>
      </c>
      <c r="I18" s="21">
        <f t="shared" si="1"/>
        <v>20.69684182839606</v>
      </c>
      <c r="J18" s="21">
        <f t="shared" si="1"/>
        <v>22.98842844174068</v>
      </c>
      <c r="K18" s="21">
        <f t="shared" si="1"/>
        <v>24.794946997212804</v>
      </c>
    </row>
    <row r="19" spans="1:18" hidden="1" x14ac:dyDescent="0.25">
      <c r="B19" s="21">
        <f>B18</f>
        <v>2.4410958904109634</v>
      </c>
      <c r="C19" s="21">
        <f t="shared" ref="C19:K19" si="2">C18-B18</f>
        <v>2.5862178306759489</v>
      </c>
      <c r="D19" s="21">
        <f t="shared" si="2"/>
        <v>3.1249930230126637</v>
      </c>
      <c r="E19" s="21">
        <f t="shared" si="2"/>
        <v>2.7215861299850843</v>
      </c>
      <c r="F19" s="21">
        <f t="shared" si="2"/>
        <v>3.3079909408185841</v>
      </c>
      <c r="G19" s="24">
        <f t="shared" si="2"/>
        <v>2.089684887352206</v>
      </c>
      <c r="H19" s="21">
        <f t="shared" si="2"/>
        <v>2.5229337647174361</v>
      </c>
      <c r="I19" s="21">
        <f t="shared" si="2"/>
        <v>1.9023393614231736</v>
      </c>
      <c r="J19" s="21">
        <f t="shared" si="2"/>
        <v>2.2915866133446201</v>
      </c>
      <c r="K19" s="21">
        <f t="shared" si="2"/>
        <v>1.8065185554721239</v>
      </c>
    </row>
    <row r="20" spans="1:18" hidden="1" x14ac:dyDescent="0.25">
      <c r="A20" s="20">
        <v>2011</v>
      </c>
      <c r="B20" s="15">
        <f>(B5/100*(4.5/365*198))</f>
        <v>2.441095890410959</v>
      </c>
      <c r="C20" s="15">
        <f>(B5+(B5/100*(4.5/365*198)))/100*(5.5/366*168)</f>
        <v>2.5862178306759489</v>
      </c>
      <c r="D20" s="15">
        <f>(B5+(B5/100*(4.5/365*198))+(B5+(B5/100*(4.5/365*198)))/100*(5.5/366*168))/100*(5.5/366*198)</f>
        <v>3.1249930230126677</v>
      </c>
      <c r="E20" s="15">
        <f>(B5+(B5/100*(4.5/365*198))+(B5+(B5/100*(4.5/365*198)))/100*(5.5/366*168)+(B5+(B5/100*(4.5/365*198))+(B5+(B5/100*(4.5/365*198)))/100*(5.5/366*168))/100*(5.5/366*198))/100*(5.5/365*167)</f>
        <v>2.7215861299850812</v>
      </c>
      <c r="F20" s="15">
        <f>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</f>
        <v>3.307990940818581</v>
      </c>
      <c r="G20" s="15">
        <f>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</f>
        <v>2.0896848873522016</v>
      </c>
      <c r="H20" s="15">
        <f>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)/100*(4/365*198)</f>
        <v>2.5229337647174335</v>
      </c>
      <c r="I20" s="15">
        <f>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)/100*(4/365*198))/100*(3.5/365*167)</f>
        <v>1.902339361423169</v>
      </c>
      <c r="J20" s="15">
        <f>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)/100*(4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)/100*(4/365*198))/100*(3.5/365*167))/100*(3.5/365*198)</f>
        <v>2.2915866133446157</v>
      </c>
      <c r="K20" s="15">
        <f>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)/100*(4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+(B5+(B5/100*(4.5/365*198))+(B5+(B5/100*(4.5/365*198)))/100*(5.5/366*168)+(B5+(B5/100*(4.5/365*198))+(B5+(B5/100*(4.5/365*198)))/100*(5.5/366*168))/100*(5.5/366*198)+(B5+(B5/100*(4.5/365*198))+(B5+(B5/100*(4.5/365*198)))/100*(5.5/366*168)+(B5+(B5/100*(4.5/365*198))+(B5+(B5/100*(4.5/365*198)))/100*(5.5/366*168))/100*(5.5/366*198))/100*(5.5/365*167))/100*(5.5/365*198))/100*(4/365*167))/100*(4/365*198))/100*(3.5/365*167)+J20)/100*(3.2/366*168)</f>
        <v>1.8065185554721253</v>
      </c>
      <c r="M20" s="14"/>
      <c r="N20" s="25"/>
      <c r="O20" s="25"/>
      <c r="P20" s="25"/>
      <c r="R20" s="14"/>
    </row>
    <row r="21" spans="1:18" hidden="1" x14ac:dyDescent="0.25">
      <c r="A21" s="22">
        <v>100</v>
      </c>
      <c r="B21" s="23">
        <v>102.97540983606558</v>
      </c>
      <c r="C21" s="23">
        <v>105.5667225465978</v>
      </c>
      <c r="D21" s="23">
        <v>108.71637078915246</v>
      </c>
      <c r="E21" s="23">
        <v>110.70602930112928</v>
      </c>
      <c r="F21" s="23">
        <v>113.10819848486885</v>
      </c>
      <c r="G21" s="23">
        <v>114.91947908800326</v>
      </c>
      <c r="H21" s="23">
        <v>117.10137495123575</v>
      </c>
      <c r="I21" s="23">
        <v>118.82142137674899</v>
      </c>
      <c r="J21" s="23"/>
      <c r="K21" s="23"/>
      <c r="M21" s="14"/>
      <c r="N21" s="25"/>
      <c r="O21" s="25"/>
      <c r="P21" s="25"/>
      <c r="R21" s="14"/>
    </row>
    <row r="22" spans="1:18" hidden="1" x14ac:dyDescent="0.25">
      <c r="B22" s="21">
        <f t="shared" ref="B22:I22" si="3">B21-$A$17</f>
        <v>2.9754098360655803</v>
      </c>
      <c r="C22" s="21">
        <f t="shared" si="3"/>
        <v>5.5667225465978021</v>
      </c>
      <c r="D22" s="21">
        <f t="shared" si="3"/>
        <v>8.7163707891524638</v>
      </c>
      <c r="E22" s="21">
        <f t="shared" si="3"/>
        <v>10.706029301129277</v>
      </c>
      <c r="F22" s="21">
        <f t="shared" si="3"/>
        <v>13.108198484868851</v>
      </c>
      <c r="G22" s="21">
        <f t="shared" si="3"/>
        <v>14.919479088003257</v>
      </c>
      <c r="H22" s="21">
        <f t="shared" si="3"/>
        <v>17.101374951235755</v>
      </c>
      <c r="I22" s="21">
        <f t="shared" si="3"/>
        <v>18.821421376748987</v>
      </c>
      <c r="J22" s="15"/>
      <c r="K22" s="15"/>
      <c r="M22" s="14"/>
      <c r="N22" s="25"/>
      <c r="O22" s="25"/>
      <c r="P22" s="25"/>
      <c r="R22" s="14"/>
    </row>
    <row r="23" spans="1:18" hidden="1" x14ac:dyDescent="0.25">
      <c r="B23" s="21">
        <f>B22</f>
        <v>2.9754098360655803</v>
      </c>
      <c r="C23" s="21">
        <f t="shared" ref="C23:I23" si="4">C22-B22</f>
        <v>2.5913127105322218</v>
      </c>
      <c r="D23" s="21">
        <f t="shared" si="4"/>
        <v>3.1496482425546617</v>
      </c>
      <c r="E23" s="21">
        <f t="shared" si="4"/>
        <v>1.9896585119768133</v>
      </c>
      <c r="F23" s="21">
        <f t="shared" si="4"/>
        <v>2.4021691837395736</v>
      </c>
      <c r="G23" s="21">
        <f t="shared" si="4"/>
        <v>1.8112806031344064</v>
      </c>
      <c r="H23" s="21">
        <f t="shared" si="4"/>
        <v>2.1818958632324978</v>
      </c>
      <c r="I23" s="21">
        <f t="shared" si="4"/>
        <v>1.7200464255132317</v>
      </c>
      <c r="J23" s="15"/>
      <c r="K23" s="15"/>
      <c r="M23" s="14"/>
      <c r="N23" s="25"/>
      <c r="O23" s="25"/>
      <c r="P23" s="25"/>
      <c r="R23" s="14"/>
    </row>
    <row r="24" spans="1:18" hidden="1" x14ac:dyDescent="0.25">
      <c r="A24" s="20">
        <v>2012</v>
      </c>
      <c r="B24" s="15">
        <f>(B5/100*(5.5/366*198))</f>
        <v>2.9754098360655736</v>
      </c>
      <c r="C24" s="15">
        <f>((B5+(B5/100*(5.5/366*198)))/100*(5.5/366*168))</f>
        <v>2.5997070679924752</v>
      </c>
      <c r="D24" s="15">
        <f>((B5+(B5/100*(5.5/366*198))+((B5+(B5/100*(5.5/366*198)))/100*(5.5/365*167)))/100*(5.5/365*198))</f>
        <v>3.1496482425546581</v>
      </c>
      <c r="E24" s="15">
        <f>((B5+(B5/100*(5.5/366*198))+((B5+(B5/100*(5.5/366*198)))/100*(5.5/365*167))+((B5+(B5/100*(5.5/366*198))+((B5+(B5/100*(5.5/366*198)))/100*(5.5/365*167)))/100*(5.5/365*198)))/100*(4/365*167))</f>
        <v>1.9896585119768178</v>
      </c>
      <c r="F24" s="15">
        <f>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)/100*(4/365*198))</f>
        <v>2.4021691837395722</v>
      </c>
      <c r="G24" s="15">
        <f>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+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)/100*(4/365*198)))/100*(3.5/365*167))</f>
        <v>1.8112806031344071</v>
      </c>
      <c r="H24" s="15">
        <f>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+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)/100*(4/365*198))+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+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)/100*(4/365*198)))/100*(3.5/365*167)))/100*(3.5/365*198))</f>
        <v>2.1818958632325005</v>
      </c>
      <c r="I24" s="15">
        <f>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+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)/100*(4/365*198))+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+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)/100*(4/365*198)))/100*(3.5/365*167))+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+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)/100*(4/365*198))+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+((B5+(B5/100*(5.5/366*198))+((B5+(B5/100*(5.5/366*198)))/100*(5.5/365*167))+((B5+(B5/100*(5.5/366*198))+((B5+(B5/100*(5.5/366*198)))/100*(5.5/365*167)))/100*(5.5/365*198))+((B5+(B5/100*(5.5/366*198))+((B5+(B5/100*(5.5/366*198)))/100*(5.5/365*167))+((B5+(B5/100*(5.5/366*198))+((B5+(B5/100*(5.5/366*198)))/100*(5.5/365*167)))/100*(5.5/365*198)))/100*(4/365*167)))/100*(4/365*198)))/100*(3.5/365*167)))/100*(3.5/365*198)))/100*(3.2/366*168))</f>
        <v>1.7200464255132333</v>
      </c>
      <c r="M24" s="14"/>
      <c r="N24" s="25"/>
      <c r="O24" s="25"/>
      <c r="P24" s="25"/>
      <c r="R24" s="14"/>
    </row>
    <row r="25" spans="1:18" hidden="1" x14ac:dyDescent="0.25">
      <c r="A25" s="22">
        <v>100</v>
      </c>
      <c r="B25" s="23">
        <v>102.98356164383561</v>
      </c>
      <c r="C25" s="23">
        <v>104.86830189528992</v>
      </c>
      <c r="D25" s="23">
        <v>107.14380039120964</v>
      </c>
      <c r="E25" s="23">
        <v>108.85956892076202</v>
      </c>
      <c r="F25" s="23">
        <v>110.92640950328497</v>
      </c>
      <c r="G25" s="23">
        <v>112.55575479697256</v>
      </c>
      <c r="I25" s="15"/>
      <c r="M25" s="14"/>
      <c r="N25" s="25"/>
      <c r="O25" s="25"/>
      <c r="P25" s="25"/>
      <c r="R25" s="14"/>
    </row>
    <row r="26" spans="1:18" hidden="1" x14ac:dyDescent="0.25">
      <c r="B26" s="21">
        <f t="shared" ref="B26" si="5">B25-$A$17</f>
        <v>2.9835616438356141</v>
      </c>
      <c r="C26" s="21">
        <f t="shared" ref="C26" si="6">C25-$A$17</f>
        <v>4.8683018952899175</v>
      </c>
      <c r="D26" s="21">
        <f t="shared" ref="D26" si="7">D25-$A$17</f>
        <v>7.1438003912096377</v>
      </c>
      <c r="E26" s="21">
        <f t="shared" ref="E26" si="8">E25-$A$17</f>
        <v>8.8595689207620154</v>
      </c>
      <c r="F26" s="21">
        <f t="shared" ref="F26" si="9">F25-$A$17</f>
        <v>10.926409503284972</v>
      </c>
      <c r="G26" s="21">
        <f t="shared" ref="G26" si="10">G25-$A$17</f>
        <v>12.555754796972565</v>
      </c>
      <c r="H26" s="21"/>
      <c r="I26" s="15"/>
      <c r="M26" s="14"/>
      <c r="N26" s="25"/>
      <c r="O26" s="25"/>
      <c r="P26" s="25"/>
      <c r="R26" s="14"/>
    </row>
    <row r="27" spans="1:18" hidden="1" x14ac:dyDescent="0.25">
      <c r="B27" s="21">
        <f>B26</f>
        <v>2.9835616438356141</v>
      </c>
      <c r="C27" s="21">
        <f t="shared" ref="C27" si="11">C26-B26</f>
        <v>1.8847402514543035</v>
      </c>
      <c r="D27" s="21">
        <f t="shared" ref="D27" si="12">D26-C26</f>
        <v>2.2754984959197202</v>
      </c>
      <c r="E27" s="21">
        <f t="shared" ref="E27" si="13">E26-D26</f>
        <v>1.7157685295523777</v>
      </c>
      <c r="F27" s="21">
        <f t="shared" ref="F27" si="14">F26-E26</f>
        <v>2.066840582522957</v>
      </c>
      <c r="G27" s="21">
        <f t="shared" ref="G27" si="15">G26-F26</f>
        <v>1.6293452936875923</v>
      </c>
      <c r="H27" s="21"/>
      <c r="I27" s="15"/>
      <c r="M27" s="14"/>
      <c r="N27" s="25"/>
      <c r="O27" s="25"/>
      <c r="P27" s="25"/>
      <c r="R27" s="14"/>
    </row>
    <row r="28" spans="1:18" hidden="1" x14ac:dyDescent="0.25">
      <c r="A28" s="20">
        <v>2013</v>
      </c>
      <c r="B28" s="15">
        <f>(B5/100*(5.5/365*198))</f>
        <v>2.9835616438356167</v>
      </c>
      <c r="C28" s="15">
        <f>(B5+(B5/100*(5.5/365*198)))/100*(4/365*167)</f>
        <v>1.8847402514543068</v>
      </c>
      <c r="D28" s="15">
        <f>(B5+(B5/100*(5.5/365*198))+(B5+(B5/100*(5.5/365*198)))/100*(4/365*167))/100*(4/365*198)</f>
        <v>2.2754984959197158</v>
      </c>
      <c r="E28" s="15">
        <f>(B5+(B5/100*(5.5/365*198))+(B5+(B5/100*(5.5/365*198)))/100*(4/365*167)+(B5+(B5/100*(5.5/365*198))+(B5+(B5/100*(5.5/365*198)))/100*(4/365*167))/100*(4/365*198))/100*(3.5/365*167)</f>
        <v>1.7157685295523846</v>
      </c>
      <c r="F28" s="15">
        <f>(B5+(B5/100*(5.5/365*198))+(B5+(B5/100*(5.5/365*198)))/100*(4/365*167)+(B5+(B5/100*(5.5/365*198))+(B5+(B5/100*(5.5/365*198)))/100*(4/365*167))/100*(4/365*198)+(B5+(B5/100*(5.5/365*198))+(B5+(B5/100*(5.5/365*198)))/100*(4/365*167)+(B5+(B5/100*(5.5/365*198))+(B5+(B5/100*(5.5/365*198)))/100*(4/365*167))/100*(4/365*198))/100*(3.5/365*167))/100*(3.5/365*198)</f>
        <v>2.066840582522961</v>
      </c>
      <c r="G28" s="15">
        <f>(B5+(B5/100*(5.5/365*198))+(B5+(B5/100*(5.5/365*198)))/100*(4/365*167)+(B5+(B5/100*(5.5/365*198))+(B5+(B5/100*(5.5/365*198)))/100*(4/365*167))/100*(4/365*198)+(B5+(B5/100*(5.5/365*198))+(B5+(B5/100*(5.5/365*198)))/100*(4/365*167)+(B5+(B5/100*(5.5/365*198))+(B5+(B5/100*(5.5/365*198)))/100*(4/365*167))/100*(4/365*198))/100*(3.5/365*167)+(B5+(B5/100*(5.5/365*198))+(B5+(B5/100*(5.5/365*198)))/100*(4/365*167)+(B5+(B5/100*(5.5/365*198))+(B5+(B5/100*(5.5/365*198)))/100*(4/365*167))/100*(4/365*198)+(B5+(B5/100*(5.5/365*198))+(B5+(B5/100*(5.5/365*198)))/100*(4/365*167)+(B5+(B5/100*(5.5/365*198))+(B5+(B5/100*(5.5/365*198)))/100*(4/365*167))/100*(4/365*198))/100*(3.5/365*167))/100*(3.5/365*198))/100*(3.2/365*168)</f>
        <v>1.6338092533963289</v>
      </c>
      <c r="M28" s="14"/>
      <c r="N28" s="25"/>
      <c r="O28" s="25"/>
      <c r="P28" s="25"/>
      <c r="R28" s="14"/>
    </row>
    <row r="29" spans="1:18" hidden="1" x14ac:dyDescent="0.25">
      <c r="A29" s="22">
        <v>100</v>
      </c>
      <c r="B29" s="23">
        <v>102.16986301369863</v>
      </c>
      <c r="C29" s="23">
        <v>103.80598040908238</v>
      </c>
      <c r="D29" s="23">
        <v>105.77687203712331</v>
      </c>
      <c r="E29" s="23">
        <v>107.33057822311122</v>
      </c>
      <c r="F29" s="15"/>
      <c r="G29" s="15"/>
      <c r="M29" s="14"/>
      <c r="N29" s="25"/>
      <c r="O29" s="25"/>
      <c r="P29" s="25"/>
      <c r="R29" s="14"/>
    </row>
    <row r="30" spans="1:18" hidden="1" x14ac:dyDescent="0.25">
      <c r="B30" s="21">
        <f t="shared" ref="B30" si="16">B29-$A$17</f>
        <v>2.169863013698631</v>
      </c>
      <c r="C30" s="21">
        <f t="shared" ref="C30" si="17">C29-$A$17</f>
        <v>3.8059804090823803</v>
      </c>
      <c r="D30" s="21">
        <f t="shared" ref="D30" si="18">D29-$A$17</f>
        <v>5.7768720371233115</v>
      </c>
      <c r="E30" s="21">
        <f t="shared" ref="E30" si="19">E29-$A$17</f>
        <v>7.3305782231112175</v>
      </c>
      <c r="F30" s="15"/>
      <c r="G30" s="15"/>
      <c r="M30" s="14"/>
      <c r="N30" s="25"/>
      <c r="O30" s="25"/>
      <c r="P30" s="25"/>
      <c r="R30" s="14"/>
    </row>
    <row r="31" spans="1:18" hidden="1" x14ac:dyDescent="0.25">
      <c r="B31" s="21">
        <f>B30</f>
        <v>2.169863013698631</v>
      </c>
      <c r="C31" s="21">
        <f t="shared" ref="C31" si="20">C30-B30</f>
        <v>1.6361173953837493</v>
      </c>
      <c r="D31" s="21">
        <f t="shared" ref="D31" si="21">D30-C30</f>
        <v>1.9708916280409312</v>
      </c>
      <c r="E31" s="21">
        <f t="shared" ref="E31" si="22">E30-D30</f>
        <v>1.553706185987906</v>
      </c>
      <c r="F31" s="15"/>
      <c r="G31" s="15"/>
      <c r="M31" s="14"/>
      <c r="N31" s="25"/>
      <c r="O31" s="25"/>
      <c r="P31" s="25"/>
      <c r="R31" s="14"/>
    </row>
    <row r="32" spans="1:18" hidden="1" x14ac:dyDescent="0.25">
      <c r="A32" s="20">
        <v>2014</v>
      </c>
      <c r="B32" s="15">
        <f>(B5/100*(4/365*198))</f>
        <v>2.1698630136986301</v>
      </c>
      <c r="C32" s="15">
        <f>(B5+(B5/100*(4/365*198)))/100*(3.5/365*167)</f>
        <v>1.6361173953837496</v>
      </c>
      <c r="D32" s="15">
        <f>(B5+(B5/100*(4/365*198))+(B5+(B5/100*(4/365*198)))/100*(3.5/365*167))/100*(3.5/365*198)</f>
        <v>1.9708916280409339</v>
      </c>
      <c r="E32" s="15">
        <f>(B5+(B5/100*(4/365*198))+(B5+(B5/100*(4/365*198)))/100*(3.5/365*167)+(B5+(B5/100*(4/365*198))+(B5+(B5/100*(4/365*198)))/100*(3.5/365*167))/100*(3.5/365*198))/100*(3.2/366*168)</f>
        <v>1.5537061859879095</v>
      </c>
      <c r="M32" s="14"/>
      <c r="N32" s="25"/>
      <c r="O32" s="25"/>
      <c r="P32" s="25"/>
      <c r="R32" s="14"/>
    </row>
    <row r="33" spans="1:18" hidden="1" x14ac:dyDescent="0.25">
      <c r="A33" s="22">
        <v>100</v>
      </c>
      <c r="B33" s="23">
        <v>101.8986301369863</v>
      </c>
      <c r="C33" s="23">
        <v>103.39537067145744</v>
      </c>
      <c r="D33" s="15"/>
      <c r="E33" s="15"/>
      <c r="M33" s="14"/>
      <c r="N33" s="25"/>
      <c r="O33" s="25"/>
      <c r="P33" s="25"/>
      <c r="R33" s="14"/>
    </row>
    <row r="34" spans="1:18" hidden="1" x14ac:dyDescent="0.25">
      <c r="B34" s="21">
        <f t="shared" ref="B34" si="23">B33-$A$17</f>
        <v>1.8986301369862986</v>
      </c>
      <c r="C34" s="21">
        <f t="shared" ref="C34" si="24">C33-$A$17</f>
        <v>3.3953706714574423</v>
      </c>
      <c r="D34" s="15"/>
      <c r="E34" s="15"/>
      <c r="M34" s="14"/>
      <c r="N34" s="25"/>
      <c r="O34" s="25"/>
      <c r="P34" s="25"/>
      <c r="R34" s="14"/>
    </row>
    <row r="35" spans="1:18" hidden="1" x14ac:dyDescent="0.25">
      <c r="B35" s="21">
        <f>B34</f>
        <v>1.8986301369862986</v>
      </c>
      <c r="C35" s="21">
        <f t="shared" ref="C35" si="25">C34-B34</f>
        <v>1.4967405344711437</v>
      </c>
      <c r="D35" s="15"/>
      <c r="E35" s="15"/>
      <c r="M35" s="14"/>
      <c r="N35" s="25"/>
      <c r="O35" s="25"/>
      <c r="P35" s="25"/>
      <c r="R35" s="14"/>
    </row>
    <row r="36" spans="1:18" hidden="1" x14ac:dyDescent="0.25">
      <c r="A36" s="20">
        <v>2015</v>
      </c>
      <c r="B36" s="15">
        <f>(B5/100*(3.5/365*198))</f>
        <v>1.8986301369863015</v>
      </c>
      <c r="C36" s="15">
        <f>(B5+(B5/100*(3.5/365*198)))/100*(3.2/366*168)</f>
        <v>1.4967405344711431</v>
      </c>
      <c r="M36" s="14"/>
      <c r="N36" s="25"/>
      <c r="O36" s="25"/>
      <c r="P36" s="25"/>
      <c r="R36" s="14"/>
    </row>
  </sheetData>
  <sheetProtection algorithmName="SHA-512" hashValue="ldiEt8DYE7EUFxQcToHMDzCIS1MyMA22QEirtFwtelGPnLtGfk+NNKbhmGYHD26ms5aOmuhyOBQ0ZP6st4XI+A==" saltValue="E+9YbVrB45sg+RwS8HdUVA==" spinCount="100000" sheet="1" objects="1" scenarios="1"/>
  <mergeCells count="13">
    <mergeCell ref="A1:B1"/>
    <mergeCell ref="A2:B2"/>
    <mergeCell ref="A3:B3"/>
    <mergeCell ref="A4:B4"/>
    <mergeCell ref="A6:B6"/>
    <mergeCell ref="A9:B9"/>
    <mergeCell ref="C9:D9"/>
    <mergeCell ref="C2:D3"/>
    <mergeCell ref="C4:D4"/>
    <mergeCell ref="C6:D6"/>
    <mergeCell ref="A7:B7"/>
    <mergeCell ref="C7:D7"/>
    <mergeCell ref="A8:B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TJ75</dc:creator>
  <cp:lastModifiedBy>TJ75</cp:lastModifiedBy>
  <dcterms:created xsi:type="dcterms:W3CDTF">2016-06-19T21:02:45Z</dcterms:created>
  <dcterms:modified xsi:type="dcterms:W3CDTF">2016-06-25T19:26:29Z</dcterms:modified>
</cp:coreProperties>
</file>